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TES\วิ่งตามอาจารย์ลงหลักสูตร\2560\"/>
    </mc:Choice>
  </mc:AlternateContent>
  <bookViews>
    <workbookView xWindow="0" yWindow="0" windowWidth="28800" windowHeight="12480" tabRatio="722"/>
  </bookViews>
  <sheets>
    <sheet name="สรุป" sheetId="8" r:id="rId1"/>
    <sheet name="ปกติ ตรี" sheetId="7" r:id="rId2"/>
    <sheet name="พิเศษ ตรี" sheetId="6" r:id="rId3"/>
    <sheet name="พิเศษ โท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8" l="1"/>
  <c r="E11" i="8"/>
  <c r="F11" i="8"/>
  <c r="C11" i="8"/>
  <c r="D9" i="8"/>
  <c r="E9" i="8"/>
  <c r="F9" i="8"/>
  <c r="C9" i="8"/>
  <c r="C15" i="7"/>
  <c r="O9" i="6"/>
  <c r="C13" i="7"/>
  <c r="E10" i="8" l="1"/>
  <c r="G11" i="8" s="1"/>
  <c r="F8" i="8"/>
  <c r="D13" i="7"/>
  <c r="C12" i="7"/>
  <c r="E8" i="8" l="1"/>
  <c r="D8" i="8"/>
  <c r="C8" i="8"/>
  <c r="C12" i="8" l="1"/>
  <c r="C10" i="7"/>
  <c r="C8" i="7"/>
  <c r="C6" i="7"/>
  <c r="Q7" i="6"/>
  <c r="P7" i="6"/>
  <c r="O7" i="6"/>
  <c r="O6" i="6"/>
  <c r="T9" i="4"/>
  <c r="S9" i="4"/>
  <c r="R9" i="4"/>
  <c r="R6" i="4"/>
  <c r="R7" i="4" s="1"/>
  <c r="C14" i="7" l="1"/>
  <c r="O8" i="6"/>
  <c r="R10" i="4"/>
  <c r="R8" i="4"/>
  <c r="R12" i="4" s="1"/>
  <c r="R11" i="4"/>
  <c r="M7" i="6"/>
  <c r="N7" i="6"/>
  <c r="L7" i="6"/>
  <c r="D20" i="8" l="1"/>
  <c r="P9" i="4" l="1"/>
  <c r="Q9" i="4"/>
  <c r="O9" i="4"/>
  <c r="O6" i="4"/>
  <c r="O7" i="4" s="1"/>
  <c r="O11" i="4" s="1"/>
  <c r="G18" i="8" l="1"/>
  <c r="G19" i="8"/>
  <c r="G17" i="8"/>
  <c r="D21" i="8"/>
  <c r="G21" i="8" s="1"/>
  <c r="G20" i="8" l="1"/>
  <c r="G8" i="8"/>
  <c r="D12" i="8"/>
  <c r="E12" i="8"/>
  <c r="O8" i="4"/>
  <c r="O12" i="4" s="1"/>
  <c r="F12" i="8" l="1"/>
  <c r="G12" i="8" s="1"/>
  <c r="G9" i="8"/>
  <c r="O10" i="4" l="1"/>
  <c r="L6" i="6" l="1"/>
  <c r="L8" i="6" l="1"/>
  <c r="L9" i="6" s="1"/>
  <c r="G10" i="8" l="1"/>
  <c r="C22" i="8" l="1"/>
  <c r="G7" i="8" l="1"/>
  <c r="C25" i="8" l="1"/>
  <c r="F23" i="8"/>
  <c r="F22" i="8" l="1"/>
  <c r="F25" i="8" s="1"/>
  <c r="E23" i="8"/>
  <c r="E22" i="8"/>
  <c r="D23" i="8"/>
  <c r="D22" i="8"/>
  <c r="D25" i="8" s="1"/>
  <c r="C23" i="8"/>
  <c r="E25" i="8" l="1"/>
  <c r="G22" i="8"/>
  <c r="F28" i="8"/>
  <c r="D28" i="8"/>
  <c r="E28" i="8" l="1"/>
  <c r="C28" i="8"/>
  <c r="G23" i="8" l="1"/>
</calcChain>
</file>

<file path=xl/sharedStrings.xml><?xml version="1.0" encoding="utf-8"?>
<sst xmlns="http://schemas.openxmlformats.org/spreadsheetml/2006/main" count="155" uniqueCount="86">
  <si>
    <t>รวม</t>
  </si>
  <si>
    <t>(ตามแนวนอน)</t>
  </si>
  <si>
    <t>ปริญญาตรี</t>
  </si>
  <si>
    <t>ผล</t>
  </si>
  <si>
    <t>ภาคปกติ</t>
  </si>
  <si>
    <t>SCH</t>
  </si>
  <si>
    <t>FTES</t>
  </si>
  <si>
    <t>ภาคพิเศษ</t>
  </si>
  <si>
    <t>ปรับค่า  ป.โท และ ป.เอก เป็น ป.ตรีแล้ว</t>
  </si>
  <si>
    <t>รวม ป.ตรี ป.โท และ ป.เอก (สกอ.2.5)</t>
  </si>
  <si>
    <t xml:space="preserve">              </t>
  </si>
  <si>
    <t>การปรับค่า</t>
  </si>
  <si>
    <t>2xFTES</t>
  </si>
  <si>
    <t>1/2556</t>
  </si>
  <si>
    <t>2/2556</t>
  </si>
  <si>
    <t>3/2556</t>
  </si>
  <si>
    <t>ปี 2554</t>
  </si>
  <si>
    <t>ปี 2555</t>
  </si>
  <si>
    <t>ปี 2556</t>
  </si>
  <si>
    <t>ปี 2557</t>
  </si>
  <si>
    <t>รวม FTES</t>
  </si>
  <si>
    <t>รวม FTES  ปรับค่าเป็น ป.ตรี แล้ว</t>
  </si>
  <si>
    <t>1/2554</t>
  </si>
  <si>
    <t>2/2554</t>
  </si>
  <si>
    <t>3/2554</t>
  </si>
  <si>
    <t>1/2555</t>
  </si>
  <si>
    <t>2/2555</t>
  </si>
  <si>
    <t>3/2555</t>
  </si>
  <si>
    <t>1/2557</t>
  </si>
  <si>
    <t>2/2557</t>
  </si>
  <si>
    <t>3/2557</t>
  </si>
  <si>
    <t>ตาราง SCHและ FTES ของนักศึกษาภาคพิเศษระดับปริญญาตรี</t>
  </si>
  <si>
    <t>ปีการศึกษา  2555</t>
  </si>
  <si>
    <t>ปีการศึกษา  2556</t>
  </si>
  <si>
    <t>ปีการศึกษา  2557</t>
  </si>
  <si>
    <t>ตาราง SCH และ FTES ของนักศึกษาภาคปกติ ระดับปริญญาตรี</t>
  </si>
  <si>
    <t>รวม SCH</t>
  </si>
  <si>
    <t xml:space="preserve"> FTES </t>
  </si>
  <si>
    <r>
      <t xml:space="preserve">รวม (ป.ตรี  ป.โท+ป.เอก </t>
    </r>
    <r>
      <rPr>
        <sz val="14"/>
        <color rgb="FF000000"/>
        <rFont val="TH SarabunPSK"/>
        <family val="2"/>
      </rPr>
      <t>ที่ปรับเป็น ป.ตรีแล้ว</t>
    </r>
    <r>
      <rPr>
        <b/>
        <sz val="14"/>
        <color rgb="FF000000"/>
        <rFont val="TH SarabunPSK"/>
        <family val="2"/>
      </rPr>
      <t>)</t>
    </r>
  </si>
  <si>
    <r>
      <t xml:space="preserve">หมายเหตุ: ป.โท และ ป.เอก </t>
    </r>
    <r>
      <rPr>
        <u/>
        <sz val="12"/>
        <color rgb="FF000000"/>
        <rFont val="TH SarabunPSK"/>
        <family val="2"/>
      </rPr>
      <t>ไม่ปรับ</t>
    </r>
    <r>
      <rPr>
        <sz val="12"/>
        <color rgb="FF000000"/>
        <rFont val="TH SarabunPSK"/>
        <family val="2"/>
      </rPr>
      <t xml:space="preserve"> เป็น ป.ตรี</t>
    </r>
  </si>
  <si>
    <t xml:space="preserve"> </t>
  </si>
  <si>
    <t xml:space="preserve">หมายเหตุ </t>
  </si>
  <si>
    <t>สำนักส่งเสริมวิชาการและงานทะเบียน มหาวิทยาลัยราชภัฏวไลยอลงกรณ์ ในพระบรมราชูปถัมภ์</t>
  </si>
  <si>
    <t>จำนวนอาจารย์</t>
  </si>
  <si>
    <t>FTES ต่อจำนวนอาจารย์ประจำ</t>
  </si>
  <si>
    <t>fTES ตามเกณฑ์มาตรฐาน</t>
  </si>
  <si>
    <t>20 : 1</t>
  </si>
  <si>
    <t>30 : 1</t>
  </si>
  <si>
    <t>25 : 1</t>
  </si>
  <si>
    <t>ผลคะแนน</t>
  </si>
  <si>
    <t>ร้อยละค่าความแตกต่างจากเกณฑ์มาตรฐาน</t>
  </si>
  <si>
    <t>ปีการศึกษา  2558</t>
  </si>
  <si>
    <t>1/2558</t>
  </si>
  <si>
    <t>2/2558</t>
  </si>
  <si>
    <t>3/2558</t>
  </si>
  <si>
    <t>ปี 2558</t>
  </si>
  <si>
    <t>เทคโนโลยีการจัดการเกษตร</t>
  </si>
  <si>
    <t>คณะเทคโนโลยีการเกตร</t>
  </si>
  <si>
    <t>วิทยาศาสตร์และเทคโนโลยีการอาหาร</t>
  </si>
  <si>
    <t xml:space="preserve">ข้อมูล </t>
  </si>
  <si>
    <t>4. การคิดจำนวน FTES ระดับบัณฑิตศึกษา ที่ใช้ในตัวบ่งชี้ที่ 1.4 สกอ. ให้เทียบเป็น FTES ของระดับปริญญาตรี</t>
  </si>
  <si>
    <t>3. 1 ปีการศึกษา FTES ระดับปริญญาตรี เท่ากับ SCH/36 และ ระดับบัณฑิตศึกษา เท่ากับ SCH/24</t>
  </si>
  <si>
    <t>1.  เป็นการคำนวณค่า FTES โดยอ้างอิงจากฐานข้อมูลหลักสูตรที่อาจารย์สังกัด</t>
  </si>
  <si>
    <t>รวม (ตามแนวนอน)</t>
  </si>
  <si>
    <t xml:space="preserve">2. 1 ปีการศึกษา นักศึกษาภาคปกติ จัดการเรียนการสอน 2 ภาคการศึกษา  และนักศึกษาภาคพิเศษ จัดการเรียนการสอน 3 ภาคการศึกษา </t>
  </si>
  <si>
    <t>ตาราง SCH และ FTES ของนักศึกษาภาคพิเศษ ระดับปริญญาโท</t>
  </si>
  <si>
    <t>เทคโนโลยีการจัดการเกษตร (มหาบัณฑิต)</t>
  </si>
  <si>
    <t>หลักสูตร/สาขาวิชา</t>
  </si>
  <si>
    <t>เกษตรศาสตร์</t>
  </si>
  <si>
    <t>วิทยาศาสตร์และ
เทคโนโลยีการอาหาร</t>
  </si>
  <si>
    <t>5. หลักสูตรระดับปริญญาโทที่มีอาจารย์ประจำหลักสูตรไปสอนในระดับปริญญาตรี ให้คิดค่า FTES ของระดับปริญญาตรี</t>
  </si>
  <si>
    <t>6. หลักสูตรปริญญาตรีที่มีอาจารย์ประจำหลักสูตรไปสอนในระดับปริญญาโท ให้คิดค่า FTES ของระดับปริญญาโท</t>
  </si>
  <si>
    <t>เทคโนโลยีภูมิทัศน์</t>
  </si>
  <si>
    <t>ปี 2560</t>
  </si>
  <si>
    <t>1/2560</t>
  </si>
  <si>
    <t>2/2560</t>
  </si>
  <si>
    <t>3/2560</t>
  </si>
  <si>
    <t>ปีการศึกษา  2560</t>
  </si>
  <si>
    <t>ปีการศึกษา 2560</t>
  </si>
  <si>
    <t xml:space="preserve"> SCH/18</t>
  </si>
  <si>
    <t>SCH/12</t>
  </si>
  <si>
    <t>SCH/8</t>
  </si>
  <si>
    <t>ข้อมูลค่า  SCH และ FTES ปีการศึกษา 2560 (ภาคการศึกษา 1/2560)</t>
  </si>
  <si>
    <t>ผลการดำเนินงาน  ปีการศึกษา 2560 รายหลักสูตร ระดับปริญญาโท และ ปริญญาเอก</t>
  </si>
  <si>
    <t>ผลการดำเนินงาน  ปีการศึกษา 2560 รายหลักสูตร ระดับปริญญาตรี</t>
  </si>
  <si>
    <t>ข้อมูล ณ วันที่ 11 กุมภาพันธ์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</si>
</sst>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sz val="10"/>
      <color theme="1"/>
      <name val="Times New Roman"/>
      <family val="1"/>
    </font>
    <font>
      <sz val="14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4"/>
      <color theme="1"/>
      <name val="Times New Roman"/>
      <family val="1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color rgb="FF000000"/>
      <name val="TH SarabunPSK"/>
      <family val="2"/>
    </font>
    <font>
      <sz val="12"/>
      <color rgb="FF000000"/>
      <name val="TH SarabunPSK"/>
      <family val="2"/>
    </font>
    <font>
      <u/>
      <sz val="12"/>
      <color rgb="FF000000"/>
      <name val="TH SarabunPSK"/>
      <family val="2"/>
    </font>
    <font>
      <sz val="14"/>
      <name val="Tahoma"/>
      <family val="2"/>
      <charset val="222"/>
      <scheme val="minor"/>
    </font>
    <font>
      <sz val="13"/>
      <color rgb="FF000000"/>
      <name val="TH SarabunPSK"/>
      <family val="2"/>
    </font>
    <font>
      <b/>
      <sz val="12"/>
      <color rgb="FF000000"/>
      <name val="TH SarabunPSK"/>
      <family val="2"/>
    </font>
    <font>
      <sz val="11"/>
      <color rgb="FF000000"/>
      <name val="TH SarabunPSK"/>
      <family val="2"/>
    </font>
    <font>
      <sz val="11"/>
      <name val="TH SarabunPSK"/>
      <family val="2"/>
    </font>
    <font>
      <sz val="11"/>
      <name val="Tahoma"/>
      <family val="2"/>
      <charset val="222"/>
      <scheme val="minor"/>
    </font>
    <font>
      <sz val="13"/>
      <name val="TH SarabunPSK"/>
      <family val="2"/>
    </font>
    <font>
      <sz val="13"/>
      <color theme="1"/>
      <name val="Tahoma"/>
      <family val="2"/>
      <charset val="222"/>
      <scheme val="minor"/>
    </font>
    <font>
      <sz val="13"/>
      <color theme="1"/>
      <name val="Times New Roman"/>
      <family val="1"/>
    </font>
    <font>
      <sz val="13"/>
      <color theme="1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3">
    <xf numFmtId="0" fontId="0" fillId="0" borderId="0" xfId="0"/>
    <xf numFmtId="0" fontId="2" fillId="0" borderId="0" xfId="0" applyFont="1" applyAlignment="1">
      <alignment horizontal="center" vertical="center"/>
    </xf>
    <xf numFmtId="0" fontId="7" fillId="0" borderId="0" xfId="0" applyFont="1"/>
    <xf numFmtId="0" fontId="0" fillId="0" borderId="0" xfId="0" applyBorder="1"/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0" fillId="0" borderId="0" xfId="0" applyFill="1" applyBorder="1"/>
    <xf numFmtId="0" fontId="3" fillId="0" borderId="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43" fontId="16" fillId="0" borderId="1" xfId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43" fontId="16" fillId="0" borderId="1" xfId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right" vertical="center" wrapText="1"/>
    </xf>
    <xf numFmtId="49" fontId="16" fillId="0" borderId="1" xfId="1" applyNumberFormat="1" applyFont="1" applyFill="1" applyBorder="1" applyAlignment="1">
      <alignment horizontal="right" vertical="center" wrapText="1"/>
    </xf>
    <xf numFmtId="43" fontId="16" fillId="0" borderId="1" xfId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0" fontId="13" fillId="6" borderId="1" xfId="0" applyFont="1" applyFill="1" applyBorder="1" applyAlignment="1">
      <alignment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0" fillId="0" borderId="12" xfId="0" applyFill="1" applyBorder="1"/>
    <xf numFmtId="49" fontId="11" fillId="6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3" fontId="0" fillId="0" borderId="0" xfId="0" applyNumberFormat="1" applyFill="1" applyBorder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5" fillId="0" borderId="5" xfId="0" applyFont="1" applyBorder="1" applyAlignment="1">
      <alignment vertical="top" wrapText="1"/>
    </xf>
    <xf numFmtId="0" fontId="16" fillId="0" borderId="0" xfId="0" applyFont="1" applyFill="1" applyAlignment="1">
      <alignment horizontal="right" vertical="center"/>
    </xf>
    <xf numFmtId="0" fontId="22" fillId="0" borderId="0" xfId="0" applyFont="1" applyFill="1"/>
    <xf numFmtId="0" fontId="23" fillId="0" borderId="0" xfId="0" applyFont="1" applyFill="1"/>
    <xf numFmtId="0" fontId="5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horizontal="center" wrapText="1"/>
    </xf>
    <xf numFmtId="0" fontId="16" fillId="5" borderId="2" xfId="0" applyFont="1" applyFill="1" applyBorder="1" applyAlignment="1">
      <alignment wrapText="1"/>
    </xf>
    <xf numFmtId="0" fontId="16" fillId="5" borderId="9" xfId="0" applyFont="1" applyFill="1" applyBorder="1" applyAlignment="1">
      <alignment wrapText="1"/>
    </xf>
    <xf numFmtId="0" fontId="0" fillId="0" borderId="0" xfId="0" applyFill="1" applyAlignment="1"/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1" fillId="8" borderId="1" xfId="0" applyFont="1" applyFill="1" applyBorder="1" applyAlignment="1">
      <alignment wrapText="1"/>
    </xf>
    <xf numFmtId="0" fontId="10" fillId="8" borderId="1" xfId="0" applyFont="1" applyFill="1" applyBorder="1" applyAlignment="1">
      <alignment horizontal="center" wrapText="1"/>
    </xf>
    <xf numFmtId="43" fontId="19" fillId="8" borderId="1" xfId="1" applyFont="1" applyFill="1" applyBorder="1" applyAlignment="1">
      <alignment horizontal="center" wrapText="1"/>
    </xf>
    <xf numFmtId="0" fontId="20" fillId="8" borderId="0" xfId="0" applyFont="1" applyFill="1" applyAlignment="1"/>
    <xf numFmtId="43" fontId="18" fillId="0" borderId="1" xfId="1" applyFont="1" applyFill="1" applyBorder="1" applyAlignment="1">
      <alignment horizontal="center" wrapText="1"/>
    </xf>
    <xf numFmtId="0" fontId="5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horizontal="center" wrapText="1"/>
    </xf>
    <xf numFmtId="43" fontId="18" fillId="6" borderId="1" xfId="1" applyFont="1" applyFill="1" applyBorder="1" applyAlignment="1">
      <alignment horizontal="center" wrapText="1"/>
    </xf>
    <xf numFmtId="0" fontId="11" fillId="0" borderId="1" xfId="0" applyFont="1" applyFill="1" applyBorder="1" applyAlignment="1">
      <alignment wrapText="1"/>
    </xf>
    <xf numFmtId="0" fontId="20" fillId="0" borderId="0" xfId="0" applyFont="1" applyFill="1" applyAlignment="1"/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wrapText="1"/>
    </xf>
    <xf numFmtId="3" fontId="11" fillId="9" borderId="1" xfId="0" applyNumberFormat="1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187" fontId="11" fillId="9" borderId="1" xfId="1" applyNumberFormat="1" applyFont="1" applyFill="1" applyBorder="1" applyAlignment="1">
      <alignment horizontal="center" vertical="center" wrapText="1"/>
    </xf>
    <xf numFmtId="3" fontId="3" fillId="9" borderId="5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43" fontId="18" fillId="0" borderId="0" xfId="1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5" fillId="6" borderId="2" xfId="0" applyFont="1" applyFill="1" applyBorder="1" applyAlignment="1">
      <alignment horizontal="center" wrapText="1"/>
    </xf>
    <xf numFmtId="43" fontId="16" fillId="6" borderId="5" xfId="1" applyFont="1" applyFill="1" applyBorder="1" applyAlignment="1">
      <alignment horizontal="center" wrapText="1"/>
    </xf>
    <xf numFmtId="43" fontId="16" fillId="0" borderId="0" xfId="1" applyFont="1" applyFill="1" applyBorder="1" applyAlignment="1">
      <alignment horizontal="center" wrapText="1"/>
    </xf>
    <xf numFmtId="43" fontId="16" fillId="0" borderId="13" xfId="1" applyFont="1" applyFill="1" applyBorder="1" applyAlignment="1">
      <alignment horizontal="center" wrapText="1"/>
    </xf>
    <xf numFmtId="43" fontId="16" fillId="0" borderId="14" xfId="1" applyFont="1" applyFill="1" applyBorder="1" applyAlignment="1">
      <alignment horizontal="center" wrapText="1"/>
    </xf>
    <xf numFmtId="43" fontId="16" fillId="7" borderId="2" xfId="1" applyFont="1" applyFill="1" applyBorder="1" applyAlignment="1">
      <alignment wrapText="1"/>
    </xf>
    <xf numFmtId="43" fontId="16" fillId="7" borderId="9" xfId="1" applyFont="1" applyFill="1" applyBorder="1" applyAlignment="1">
      <alignment wrapText="1"/>
    </xf>
    <xf numFmtId="43" fontId="16" fillId="5" borderId="2" xfId="1" applyFont="1" applyFill="1" applyBorder="1" applyAlignment="1">
      <alignment horizontal="center" wrapText="1"/>
    </xf>
    <xf numFmtId="43" fontId="16" fillId="5" borderId="3" xfId="1" applyFont="1" applyFill="1" applyBorder="1" applyAlignment="1">
      <alignment horizontal="center" wrapText="1"/>
    </xf>
    <xf numFmtId="43" fontId="16" fillId="5" borderId="9" xfId="1" applyFont="1" applyFill="1" applyBorder="1" applyAlignment="1">
      <alignment horizontal="center" wrapText="1"/>
    </xf>
    <xf numFmtId="43" fontId="16" fillId="7" borderId="3" xfId="1" applyFont="1" applyFill="1" applyBorder="1" applyAlignment="1">
      <alignment horizontal="right" wrapText="1"/>
    </xf>
    <xf numFmtId="43" fontId="16" fillId="6" borderId="2" xfId="1" applyFont="1" applyFill="1" applyBorder="1" applyAlignment="1">
      <alignment horizontal="center" wrapText="1"/>
    </xf>
    <xf numFmtId="43" fontId="16" fillId="6" borderId="3" xfId="1" applyFont="1" applyFill="1" applyBorder="1" applyAlignment="1">
      <alignment horizontal="center" wrapText="1"/>
    </xf>
    <xf numFmtId="43" fontId="16" fillId="6" borderId="9" xfId="1" applyFont="1" applyFill="1" applyBorder="1" applyAlignment="1">
      <alignment horizontal="center" wrapText="1"/>
    </xf>
    <xf numFmtId="43" fontId="16" fillId="0" borderId="2" xfId="1" applyFont="1" applyFill="1" applyBorder="1" applyAlignment="1">
      <alignment horizontal="center" wrapText="1"/>
    </xf>
    <xf numFmtId="43" fontId="16" fillId="0" borderId="3" xfId="1" applyFont="1" applyFill="1" applyBorder="1" applyAlignment="1">
      <alignment horizontal="center" wrapText="1"/>
    </xf>
    <xf numFmtId="43" fontId="16" fillId="0" borderId="9" xfId="1" applyFont="1" applyFill="1" applyBorder="1" applyAlignment="1">
      <alignment horizontal="center" wrapText="1"/>
    </xf>
    <xf numFmtId="43" fontId="21" fillId="0" borderId="2" xfId="1" applyFont="1" applyFill="1" applyBorder="1" applyAlignment="1">
      <alignment horizontal="center" wrapText="1"/>
    </xf>
    <xf numFmtId="43" fontId="21" fillId="0" borderId="3" xfId="1" applyFont="1" applyFill="1" applyBorder="1" applyAlignment="1">
      <alignment horizontal="center" wrapText="1"/>
    </xf>
    <xf numFmtId="43" fontId="21" fillId="0" borderId="9" xfId="1" applyFont="1" applyFill="1" applyBorder="1" applyAlignment="1">
      <alignment horizontal="center" wrapText="1"/>
    </xf>
    <xf numFmtId="0" fontId="11" fillId="0" borderId="1" xfId="1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6" fillId="7" borderId="7" xfId="0" applyFont="1" applyFill="1" applyBorder="1" applyAlignment="1">
      <alignment horizontal="center" vertical="center" wrapText="1"/>
    </xf>
    <xf numFmtId="0" fontId="16" fillId="7" borderId="15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wrapText="1"/>
    </xf>
    <xf numFmtId="0" fontId="18" fillId="0" borderId="3" xfId="0" applyFont="1" applyFill="1" applyBorder="1" applyAlignment="1">
      <alignment horizontal="right" wrapText="1"/>
    </xf>
    <xf numFmtId="43" fontId="19" fillId="8" borderId="3" xfId="1" applyFont="1" applyFill="1" applyBorder="1" applyAlignment="1">
      <alignment horizontal="center" wrapText="1"/>
    </xf>
    <xf numFmtId="43" fontId="18" fillId="0" borderId="3" xfId="1" applyFont="1" applyFill="1" applyBorder="1" applyAlignment="1">
      <alignment horizontal="center" wrapText="1"/>
    </xf>
    <xf numFmtId="43" fontId="18" fillId="6" borderId="3" xfId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2" fillId="0" borderId="11" xfId="0" applyFont="1" applyFill="1" applyBorder="1" applyAlignment="1">
      <alignment horizontal="center" vertical="center"/>
    </xf>
    <xf numFmtId="43" fontId="16" fillId="6" borderId="1" xfId="1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43" fontId="5" fillId="7" borderId="6" xfId="1" applyFont="1" applyFill="1" applyBorder="1" applyAlignment="1">
      <alignment horizontal="center" wrapText="1"/>
    </xf>
    <xf numFmtId="43" fontId="5" fillId="7" borderId="10" xfId="1" applyFont="1" applyFill="1" applyBorder="1" applyAlignment="1">
      <alignment horizontal="center" wrapText="1"/>
    </xf>
    <xf numFmtId="43" fontId="5" fillId="7" borderId="7" xfId="1" applyFont="1" applyFill="1" applyBorder="1" applyAlignment="1">
      <alignment horizontal="center" wrapText="1"/>
    </xf>
    <xf numFmtId="43" fontId="16" fillId="7" borderId="2" xfId="1" applyFont="1" applyFill="1" applyBorder="1" applyAlignment="1">
      <alignment horizontal="center" wrapText="1"/>
    </xf>
    <xf numFmtId="43" fontId="16" fillId="7" borderId="3" xfId="1" applyFont="1" applyFill="1" applyBorder="1" applyAlignment="1">
      <alignment horizontal="center" wrapText="1"/>
    </xf>
    <xf numFmtId="0" fontId="16" fillId="7" borderId="4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11" fillId="9" borderId="1" xfId="0" applyFont="1" applyFill="1" applyBorder="1" applyAlignment="1">
      <alignment horizontal="center" vertical="center" wrapText="1"/>
    </xf>
    <xf numFmtId="3" fontId="11" fillId="9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9" borderId="1" xfId="0" applyNumberFormat="1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11" fillId="0" borderId="9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2" fontId="11" fillId="3" borderId="2" xfId="0" applyNumberFormat="1" applyFont="1" applyFill="1" applyBorder="1" applyAlignment="1">
      <alignment horizontal="center" vertical="center" wrapText="1"/>
    </xf>
    <xf numFmtId="2" fontId="11" fillId="3" borderId="9" xfId="0" applyNumberFormat="1" applyFont="1" applyFill="1" applyBorder="1" applyAlignment="1">
      <alignment horizontal="center" vertical="center" wrapText="1"/>
    </xf>
    <xf numFmtId="2" fontId="11" fillId="3" borderId="3" xfId="0" applyNumberFormat="1" applyFont="1" applyFill="1" applyBorder="1" applyAlignment="1">
      <alignment horizontal="center" vertical="center" wrapText="1"/>
    </xf>
    <xf numFmtId="2" fontId="11" fillId="7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11" fillId="9" borderId="1" xfId="0" applyNumberFormat="1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zoomScaleNormal="100" workbookViewId="0">
      <selection activeCell="F46" sqref="F46"/>
    </sheetView>
  </sheetViews>
  <sheetFormatPr defaultColWidth="8.875" defaultRowHeight="14.25" x14ac:dyDescent="0.2"/>
  <cols>
    <col min="1" max="1" width="29.875" customWidth="1"/>
    <col min="2" max="2" width="4.75" customWidth="1"/>
    <col min="3" max="4" width="16.625" customWidth="1"/>
    <col min="5" max="5" width="17.625" customWidth="1"/>
    <col min="6" max="6" width="22.75" customWidth="1"/>
    <col min="7" max="7" width="16.875" customWidth="1"/>
  </cols>
  <sheetData>
    <row r="1" spans="1:7" ht="21" x14ac:dyDescent="0.35">
      <c r="A1" s="118" t="s">
        <v>57</v>
      </c>
      <c r="B1" s="118"/>
      <c r="C1" s="118"/>
      <c r="D1" s="118"/>
      <c r="E1" s="118"/>
      <c r="F1" s="118"/>
      <c r="G1" s="118"/>
    </row>
    <row r="2" spans="1:7" s="5" customFormat="1" ht="19.5" customHeight="1" x14ac:dyDescent="0.2">
      <c r="A2" s="119" t="s">
        <v>82</v>
      </c>
      <c r="B2" s="119"/>
      <c r="C2" s="119"/>
      <c r="D2" s="119"/>
      <c r="E2" s="119"/>
      <c r="F2" s="119"/>
      <c r="G2" s="119"/>
    </row>
    <row r="3" spans="1:7" s="5" customFormat="1" ht="17.100000000000001" customHeight="1" x14ac:dyDescent="0.2">
      <c r="A3" s="122" t="s">
        <v>59</v>
      </c>
      <c r="B3" s="122"/>
      <c r="C3" s="124" t="s">
        <v>84</v>
      </c>
      <c r="D3" s="124"/>
      <c r="E3" s="124"/>
      <c r="F3" s="122"/>
      <c r="G3" s="124"/>
    </row>
    <row r="4" spans="1:7" s="5" customFormat="1" ht="17.100000000000001" customHeight="1" x14ac:dyDescent="0.2">
      <c r="A4" s="122"/>
      <c r="B4" s="123"/>
      <c r="C4" s="136" t="s">
        <v>68</v>
      </c>
      <c r="D4" s="136" t="s">
        <v>56</v>
      </c>
      <c r="E4" s="126" t="s">
        <v>69</v>
      </c>
      <c r="F4" s="125" t="s">
        <v>72</v>
      </c>
      <c r="G4" s="108" t="s">
        <v>0</v>
      </c>
    </row>
    <row r="5" spans="1:7" s="5" customFormat="1" ht="17.100000000000001" customHeight="1" x14ac:dyDescent="0.2">
      <c r="A5" s="122"/>
      <c r="B5" s="123"/>
      <c r="C5" s="137"/>
      <c r="D5" s="137"/>
      <c r="E5" s="126"/>
      <c r="F5" s="125"/>
      <c r="G5" s="109" t="s">
        <v>1</v>
      </c>
    </row>
    <row r="6" spans="1:7" s="51" customFormat="1" ht="15" customHeight="1" x14ac:dyDescent="0.3">
      <c r="A6" s="47" t="s">
        <v>2</v>
      </c>
      <c r="B6" s="48" t="s">
        <v>3</v>
      </c>
      <c r="C6" s="49"/>
      <c r="D6" s="50"/>
      <c r="E6" s="50"/>
      <c r="F6" s="50"/>
      <c r="G6" s="69"/>
    </row>
    <row r="7" spans="1:7" s="51" customFormat="1" ht="15" hidden="1" customHeight="1" x14ac:dyDescent="0.3">
      <c r="A7" s="52" t="s">
        <v>43</v>
      </c>
      <c r="B7" s="53"/>
      <c r="C7" s="54">
        <v>16</v>
      </c>
      <c r="D7" s="54">
        <v>32.5</v>
      </c>
      <c r="E7" s="54">
        <v>54</v>
      </c>
      <c r="F7" s="110">
        <v>62.5</v>
      </c>
      <c r="G7" s="111">
        <f t="shared" ref="G7:G10" si="0">SUM(C7:F7)</f>
        <v>165</v>
      </c>
    </row>
    <row r="8" spans="1:7" s="58" customFormat="1" ht="15" customHeight="1" x14ac:dyDescent="0.3">
      <c r="A8" s="55" t="s">
        <v>4</v>
      </c>
      <c r="B8" s="56" t="s">
        <v>5</v>
      </c>
      <c r="C8" s="57">
        <f>'ปกติ ตรี'!C5+'ปกติ ตรี'!D5</f>
        <v>1070</v>
      </c>
      <c r="D8" s="57">
        <f>'ปกติ ตรี'!C7+'ปกติ ตรี'!D7</f>
        <v>425</v>
      </c>
      <c r="E8" s="57">
        <f>'ปกติ ตรี'!C9+'ปกติ ตรี'!D9</f>
        <v>539</v>
      </c>
      <c r="F8" s="57">
        <f>'ปกติ ตรี'!C11+'ปกติ ตรี'!D11</f>
        <v>102</v>
      </c>
      <c r="G8" s="112">
        <f t="shared" si="0"/>
        <v>2136</v>
      </c>
    </row>
    <row r="9" spans="1:7" s="51" customFormat="1" ht="15" customHeight="1" x14ac:dyDescent="0.3">
      <c r="A9" s="52" t="s">
        <v>79</v>
      </c>
      <c r="B9" s="53" t="s">
        <v>37</v>
      </c>
      <c r="C9" s="59">
        <f>C8/18</f>
        <v>59.444444444444443</v>
      </c>
      <c r="D9" s="59">
        <f t="shared" ref="D9:F9" si="1">D8/18</f>
        <v>23.611111111111111</v>
      </c>
      <c r="E9" s="59">
        <f t="shared" si="1"/>
        <v>29.944444444444443</v>
      </c>
      <c r="F9" s="59">
        <f t="shared" si="1"/>
        <v>5.666666666666667</v>
      </c>
      <c r="G9" s="113">
        <f>SUM(C9:F9)</f>
        <v>118.66666666666667</v>
      </c>
    </row>
    <row r="10" spans="1:7" s="51" customFormat="1" ht="15" customHeight="1" x14ac:dyDescent="0.3">
      <c r="A10" s="52" t="s">
        <v>7</v>
      </c>
      <c r="B10" s="53" t="s">
        <v>5</v>
      </c>
      <c r="C10" s="59">
        <v>0</v>
      </c>
      <c r="D10" s="59">
        <v>0</v>
      </c>
      <c r="E10" s="59">
        <f>'พิเศษ ตรี'!O5+'พิเศษ ตรี'!P5+'พิเศษ ตรี'!Q5</f>
        <v>22</v>
      </c>
      <c r="F10" s="59">
        <v>0</v>
      </c>
      <c r="G10" s="113">
        <f t="shared" si="0"/>
        <v>22</v>
      </c>
    </row>
    <row r="11" spans="1:7" s="51" customFormat="1" ht="15" customHeight="1" x14ac:dyDescent="0.3">
      <c r="A11" s="52" t="s">
        <v>80</v>
      </c>
      <c r="B11" s="53" t="s">
        <v>6</v>
      </c>
      <c r="C11" s="59">
        <f>C10/12</f>
        <v>0</v>
      </c>
      <c r="D11" s="59">
        <f t="shared" ref="D11:F11" si="2">D10/12</f>
        <v>0</v>
      </c>
      <c r="E11" s="59">
        <f t="shared" si="2"/>
        <v>1.8333333333333333</v>
      </c>
      <c r="F11" s="59">
        <f t="shared" si="2"/>
        <v>0</v>
      </c>
      <c r="G11" s="113">
        <f>SUM(C11:F11)</f>
        <v>1.8333333333333333</v>
      </c>
    </row>
    <row r="12" spans="1:7" s="51" customFormat="1" ht="15" customHeight="1" x14ac:dyDescent="0.3">
      <c r="A12" s="60" t="s">
        <v>0</v>
      </c>
      <c r="B12" s="61" t="s">
        <v>6</v>
      </c>
      <c r="C12" s="62">
        <f>C11+C9</f>
        <v>59.444444444444443</v>
      </c>
      <c r="D12" s="62">
        <f t="shared" ref="D12:E12" si="3">D11+D9</f>
        <v>23.611111111111111</v>
      </c>
      <c r="E12" s="62">
        <f t="shared" si="3"/>
        <v>31.777777777777775</v>
      </c>
      <c r="F12" s="62">
        <f>F11+F9</f>
        <v>5.666666666666667</v>
      </c>
      <c r="G12" s="114">
        <f>SUM(C12:F12)</f>
        <v>120.5</v>
      </c>
    </row>
    <row r="13" spans="1:7" s="51" customFormat="1" ht="15" customHeight="1" x14ac:dyDescent="0.3">
      <c r="A13" s="75"/>
      <c r="B13" s="76"/>
      <c r="C13" s="77"/>
      <c r="D13" s="77"/>
      <c r="E13" s="77"/>
      <c r="F13" s="77"/>
      <c r="G13" s="77"/>
    </row>
    <row r="14" spans="1:7" s="51" customFormat="1" ht="15" customHeight="1" x14ac:dyDescent="0.3">
      <c r="A14" s="127" t="s">
        <v>59</v>
      </c>
      <c r="B14" s="128"/>
      <c r="C14" s="131" t="s">
        <v>83</v>
      </c>
      <c r="D14" s="132"/>
      <c r="E14" s="132"/>
      <c r="F14" s="132"/>
      <c r="G14" s="133"/>
    </row>
    <row r="15" spans="1:7" s="51" customFormat="1" ht="15" customHeight="1" x14ac:dyDescent="0.3">
      <c r="A15" s="129"/>
      <c r="B15" s="130"/>
      <c r="C15" s="134" t="s">
        <v>66</v>
      </c>
      <c r="D15" s="135"/>
      <c r="E15" s="86"/>
      <c r="F15" s="87"/>
      <c r="G15" s="91" t="s">
        <v>63</v>
      </c>
    </row>
    <row r="16" spans="1:7" s="51" customFormat="1" ht="15" customHeight="1" x14ac:dyDescent="0.3">
      <c r="A16" s="47"/>
      <c r="B16" s="78" t="s">
        <v>3</v>
      </c>
      <c r="C16" s="88"/>
      <c r="D16" s="89"/>
      <c r="E16" s="88"/>
      <c r="F16" s="90"/>
      <c r="G16" s="89"/>
    </row>
    <row r="17" spans="1:16" s="51" customFormat="1" ht="15" customHeight="1" x14ac:dyDescent="0.3">
      <c r="A17" s="52" t="s">
        <v>4</v>
      </c>
      <c r="B17" s="79" t="s">
        <v>5</v>
      </c>
      <c r="C17" s="95"/>
      <c r="D17" s="96">
        <v>0</v>
      </c>
      <c r="E17" s="95"/>
      <c r="F17" s="97"/>
      <c r="G17" s="96">
        <f>D17</f>
        <v>0</v>
      </c>
    </row>
    <row r="18" spans="1:16" s="51" customFormat="1" ht="15" customHeight="1" x14ac:dyDescent="0.3">
      <c r="A18" s="52" t="s">
        <v>80</v>
      </c>
      <c r="B18" s="79" t="s">
        <v>6</v>
      </c>
      <c r="C18" s="84"/>
      <c r="D18" s="85">
        <v>0</v>
      </c>
      <c r="E18" s="84"/>
      <c r="F18" s="83"/>
      <c r="G18" s="96">
        <f t="shared" ref="G18:G21" si="4">D18</f>
        <v>0</v>
      </c>
    </row>
    <row r="19" spans="1:16" s="64" customFormat="1" ht="15" customHeight="1" x14ac:dyDescent="0.3">
      <c r="A19" s="63" t="s">
        <v>7</v>
      </c>
      <c r="B19" s="80" t="s">
        <v>5</v>
      </c>
      <c r="C19" s="98"/>
      <c r="D19" s="99"/>
      <c r="E19" s="98"/>
      <c r="F19" s="100"/>
      <c r="G19" s="96">
        <f t="shared" si="4"/>
        <v>0</v>
      </c>
    </row>
    <row r="20" spans="1:16" s="51" customFormat="1" ht="15" customHeight="1" x14ac:dyDescent="0.3">
      <c r="A20" s="52" t="s">
        <v>81</v>
      </c>
      <c r="B20" s="79" t="s">
        <v>6</v>
      </c>
      <c r="C20" s="84"/>
      <c r="D20" s="85">
        <f>D19/24</f>
        <v>0</v>
      </c>
      <c r="E20" s="84"/>
      <c r="F20" s="83"/>
      <c r="G20" s="96">
        <f t="shared" si="4"/>
        <v>0</v>
      </c>
    </row>
    <row r="21" spans="1:16" s="51" customFormat="1" ht="15" customHeight="1" x14ac:dyDescent="0.3">
      <c r="A21" s="74" t="s">
        <v>8</v>
      </c>
      <c r="B21" s="81" t="s">
        <v>6</v>
      </c>
      <c r="C21" s="92"/>
      <c r="D21" s="93">
        <f>D20*2</f>
        <v>0</v>
      </c>
      <c r="E21" s="92"/>
      <c r="F21" s="94"/>
      <c r="G21" s="93">
        <f t="shared" si="4"/>
        <v>0</v>
      </c>
    </row>
    <row r="22" spans="1:16" s="51" customFormat="1" ht="15" hidden="1" customHeight="1" x14ac:dyDescent="0.3">
      <c r="A22" s="60" t="s">
        <v>38</v>
      </c>
      <c r="B22" s="61" t="s">
        <v>6</v>
      </c>
      <c r="C22" s="82">
        <f>C21+C12</f>
        <v>59.444444444444443</v>
      </c>
      <c r="D22" s="82">
        <f>D21+D12</f>
        <v>23.611111111111111</v>
      </c>
      <c r="E22" s="82">
        <f>E21+E12</f>
        <v>31.777777777777775</v>
      </c>
      <c r="F22" s="82">
        <f>F21+F12</f>
        <v>5.666666666666667</v>
      </c>
      <c r="G22" s="82">
        <f>SUM(C22:F22)</f>
        <v>120.5</v>
      </c>
    </row>
    <row r="23" spans="1:16" s="5" customFormat="1" ht="17.100000000000001" hidden="1" customHeight="1" x14ac:dyDescent="0.2">
      <c r="A23" s="24" t="s">
        <v>9</v>
      </c>
      <c r="B23" s="121" t="s">
        <v>6</v>
      </c>
      <c r="C23" s="120">
        <f>C20+C12+C18</f>
        <v>59.444444444444443</v>
      </c>
      <c r="D23" s="120">
        <f>D20+D12+D18</f>
        <v>23.611111111111111</v>
      </c>
      <c r="E23" s="120">
        <f>E20+E12+E18</f>
        <v>31.777777777777775</v>
      </c>
      <c r="F23" s="120">
        <f>F20+F12+F18</f>
        <v>5.666666666666667</v>
      </c>
      <c r="G23" s="120">
        <f>SUM(C23:F24)</f>
        <v>120.5</v>
      </c>
    </row>
    <row r="24" spans="1:16" s="5" customFormat="1" ht="17.100000000000001" hidden="1" customHeight="1" x14ac:dyDescent="0.2">
      <c r="A24" s="25" t="s">
        <v>39</v>
      </c>
      <c r="B24" s="121"/>
      <c r="C24" s="120"/>
      <c r="D24" s="120"/>
      <c r="E24" s="120"/>
      <c r="F24" s="120"/>
      <c r="G24" s="120"/>
    </row>
    <row r="25" spans="1:16" s="5" customFormat="1" ht="17.100000000000001" hidden="1" customHeight="1" x14ac:dyDescent="0.2">
      <c r="A25" s="19" t="s">
        <v>44</v>
      </c>
      <c r="B25" s="17"/>
      <c r="C25" s="16">
        <f>C22/C7</f>
        <v>3.7152777777777777</v>
      </c>
      <c r="D25" s="21">
        <f>D22/D7</f>
        <v>0.72649572649572647</v>
      </c>
      <c r="E25" s="21">
        <f>E22/E7</f>
        <v>0.58847736625514402</v>
      </c>
      <c r="F25" s="21">
        <f>F22/F7</f>
        <v>9.0666666666666673E-2</v>
      </c>
      <c r="G25" s="18"/>
    </row>
    <row r="26" spans="1:16" s="5" customFormat="1" ht="17.100000000000001" hidden="1" customHeight="1" x14ac:dyDescent="0.2">
      <c r="A26" s="19" t="s">
        <v>45</v>
      </c>
      <c r="B26" s="17"/>
      <c r="C26" s="20" t="s">
        <v>46</v>
      </c>
      <c r="D26" s="20" t="s">
        <v>46</v>
      </c>
      <c r="E26" s="20" t="s">
        <v>47</v>
      </c>
      <c r="F26" s="20" t="s">
        <v>48</v>
      </c>
      <c r="G26" s="20"/>
    </row>
    <row r="27" spans="1:16" s="5" customFormat="1" ht="17.100000000000001" hidden="1" customHeight="1" x14ac:dyDescent="0.2">
      <c r="A27" s="15" t="s">
        <v>41</v>
      </c>
      <c r="B27" s="139"/>
      <c r="C27" s="139"/>
      <c r="D27" s="139"/>
      <c r="E27" s="139"/>
      <c r="F27" s="139"/>
      <c r="G27" s="139"/>
    </row>
    <row r="28" spans="1:16" s="5" customFormat="1" ht="17.100000000000001" hidden="1" customHeight="1" x14ac:dyDescent="0.2">
      <c r="A28" s="33" t="s">
        <v>50</v>
      </c>
      <c r="B28" s="32"/>
      <c r="C28" s="34">
        <f>((C25-20)/20)*100</f>
        <v>-81.4236111111111</v>
      </c>
      <c r="D28" s="34">
        <f>((D25-20)/20)*100</f>
        <v>-96.367521367521363</v>
      </c>
      <c r="E28" s="34">
        <f>((E25-30)/30)*100</f>
        <v>-98.03840877914952</v>
      </c>
      <c r="F28" s="34">
        <f>((F25-25)/25)*100</f>
        <v>-99.637333333333331</v>
      </c>
      <c r="G28" s="34"/>
    </row>
    <row r="29" spans="1:16" s="5" customFormat="1" ht="17.100000000000001" hidden="1" customHeight="1" x14ac:dyDescent="0.2">
      <c r="A29" s="33" t="s">
        <v>49</v>
      </c>
      <c r="B29" s="32"/>
      <c r="C29" s="34">
        <v>0</v>
      </c>
      <c r="D29" s="34">
        <v>0</v>
      </c>
      <c r="E29" s="34">
        <v>0</v>
      </c>
      <c r="F29" s="34">
        <v>0</v>
      </c>
      <c r="G29" s="34"/>
    </row>
    <row r="30" spans="1:16" s="45" customFormat="1" ht="15" customHeight="1" x14ac:dyDescent="0.25">
      <c r="A30" s="44" t="s">
        <v>40</v>
      </c>
      <c r="B30" s="140" t="s">
        <v>62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</row>
    <row r="31" spans="1:16" s="45" customFormat="1" ht="15" customHeight="1" x14ac:dyDescent="0.25">
      <c r="A31" s="46"/>
      <c r="B31" s="141" t="s">
        <v>64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</row>
    <row r="32" spans="1:16" s="45" customFormat="1" ht="15" customHeight="1" x14ac:dyDescent="0.25">
      <c r="A32" s="46"/>
      <c r="B32" s="116" t="s">
        <v>61</v>
      </c>
      <c r="C32" s="116"/>
      <c r="D32" s="116"/>
      <c r="E32" s="116"/>
      <c r="F32" s="116"/>
      <c r="G32" s="116"/>
      <c r="H32" s="116"/>
      <c r="I32" s="46"/>
      <c r="J32" s="46"/>
      <c r="K32" s="46"/>
      <c r="L32" s="46"/>
      <c r="M32" s="46"/>
      <c r="N32" s="46"/>
      <c r="O32" s="46"/>
      <c r="P32" s="46"/>
    </row>
    <row r="33" spans="1:16" s="45" customFormat="1" ht="15" customHeight="1" x14ac:dyDescent="0.25">
      <c r="A33" s="46"/>
      <c r="B33" s="141" t="s">
        <v>60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</row>
    <row r="34" spans="1:16" s="45" customFormat="1" ht="15" customHeight="1" x14ac:dyDescent="0.25">
      <c r="A34" s="116" t="s">
        <v>10</v>
      </c>
      <c r="B34" s="141" t="s">
        <v>70</v>
      </c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</row>
    <row r="35" spans="1:16" s="5" customFormat="1" ht="12.95" customHeight="1" x14ac:dyDescent="0.2">
      <c r="B35" s="141" t="s">
        <v>71</v>
      </c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</row>
    <row r="36" spans="1:16" s="5" customFormat="1" ht="12.95" customHeight="1" x14ac:dyDescent="0.2"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</row>
    <row r="37" spans="1:16" s="5" customFormat="1" ht="14.1" customHeight="1" x14ac:dyDescent="0.2">
      <c r="A37" s="138" t="s">
        <v>85</v>
      </c>
      <c r="B37" s="138"/>
      <c r="C37" s="138"/>
      <c r="D37" s="138"/>
      <c r="E37" s="138"/>
      <c r="F37" s="138"/>
      <c r="G37" s="138"/>
    </row>
    <row r="38" spans="1:16" s="5" customFormat="1" ht="14.1" customHeight="1" x14ac:dyDescent="0.2">
      <c r="A38" s="138" t="s">
        <v>42</v>
      </c>
      <c r="B38" s="138"/>
      <c r="C38" s="138"/>
      <c r="D38" s="138"/>
      <c r="E38" s="138"/>
      <c r="F38" s="138"/>
      <c r="G38" s="138"/>
    </row>
    <row r="39" spans="1:16" s="5" customFormat="1" x14ac:dyDescent="0.2"/>
  </sheetData>
  <mergeCells count="25">
    <mergeCell ref="A38:G38"/>
    <mergeCell ref="A37:G37"/>
    <mergeCell ref="D23:D24"/>
    <mergeCell ref="E23:E24"/>
    <mergeCell ref="B27:G27"/>
    <mergeCell ref="C23:C24"/>
    <mergeCell ref="B30:P30"/>
    <mergeCell ref="B31:P31"/>
    <mergeCell ref="B33:P33"/>
    <mergeCell ref="B34:P34"/>
    <mergeCell ref="B35:P35"/>
    <mergeCell ref="A1:G1"/>
    <mergeCell ref="A2:G2"/>
    <mergeCell ref="F23:F24"/>
    <mergeCell ref="B23:B24"/>
    <mergeCell ref="G23:G24"/>
    <mergeCell ref="A3:B5"/>
    <mergeCell ref="C3:G3"/>
    <mergeCell ref="F4:F5"/>
    <mergeCell ref="E4:E5"/>
    <mergeCell ref="A14:B15"/>
    <mergeCell ref="C14:G14"/>
    <mergeCell ref="C15:D15"/>
    <mergeCell ref="C4:C5"/>
    <mergeCell ref="D4:D5"/>
  </mergeCells>
  <pageMargins left="0.49" right="0.16" top="0.18" bottom="0.16" header="0.18" footer="0.16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C21" sqref="C21"/>
    </sheetView>
  </sheetViews>
  <sheetFormatPr defaultRowHeight="14.25" x14ac:dyDescent="0.2"/>
  <cols>
    <col min="1" max="1" width="40.625" customWidth="1"/>
    <col min="2" max="2" width="15.625" customWidth="1"/>
    <col min="3" max="4" width="30.625" customWidth="1"/>
  </cols>
  <sheetData>
    <row r="1" spans="1:8" x14ac:dyDescent="0.2">
      <c r="A1" s="144" t="s">
        <v>57</v>
      </c>
      <c r="B1" s="144"/>
      <c r="C1" s="144"/>
      <c r="D1" s="144"/>
    </row>
    <row r="2" spans="1:8" s="5" customFormat="1" ht="19.5" customHeight="1" x14ac:dyDescent="0.2">
      <c r="A2" s="145" t="s">
        <v>35</v>
      </c>
      <c r="B2" s="145"/>
      <c r="C2" s="145"/>
      <c r="D2" s="145"/>
      <c r="E2" s="12"/>
      <c r="F2" s="12"/>
      <c r="G2" s="12"/>
      <c r="H2" s="12"/>
    </row>
    <row r="3" spans="1:8" s="5" customFormat="1" ht="19.5" customHeight="1" x14ac:dyDescent="0.2">
      <c r="A3" s="142" t="s">
        <v>67</v>
      </c>
      <c r="B3" s="142" t="s">
        <v>3</v>
      </c>
      <c r="C3" s="142" t="s">
        <v>78</v>
      </c>
      <c r="D3" s="142"/>
      <c r="E3" s="12"/>
      <c r="F3" s="12"/>
      <c r="G3" s="12"/>
      <c r="H3" s="12"/>
    </row>
    <row r="4" spans="1:8" s="5" customFormat="1" ht="19.5" customHeight="1" x14ac:dyDescent="0.2">
      <c r="A4" s="142"/>
      <c r="B4" s="142"/>
      <c r="C4" s="26" t="s">
        <v>74</v>
      </c>
      <c r="D4" s="26" t="s">
        <v>75</v>
      </c>
      <c r="E4" s="12"/>
      <c r="F4" s="12"/>
      <c r="G4" s="12"/>
      <c r="H4" s="12"/>
    </row>
    <row r="5" spans="1:8" s="5" customFormat="1" ht="19.5" customHeight="1" x14ac:dyDescent="0.2">
      <c r="A5" s="7" t="s">
        <v>68</v>
      </c>
      <c r="B5" s="8" t="s">
        <v>5</v>
      </c>
      <c r="C5" s="102">
        <v>1070</v>
      </c>
      <c r="D5" s="102"/>
      <c r="E5" s="12"/>
      <c r="F5" s="12"/>
      <c r="G5" s="12"/>
      <c r="H5" s="12"/>
    </row>
    <row r="6" spans="1:8" s="5" customFormat="1" ht="19.5" customHeight="1" x14ac:dyDescent="0.2">
      <c r="A6" s="9"/>
      <c r="B6" s="8" t="s">
        <v>5</v>
      </c>
      <c r="C6" s="143">
        <f>SUM(C5:D5)</f>
        <v>1070</v>
      </c>
      <c r="D6" s="143"/>
      <c r="E6" s="12"/>
      <c r="F6" s="12"/>
      <c r="G6" s="12"/>
      <c r="H6" s="12"/>
    </row>
    <row r="7" spans="1:8" s="5" customFormat="1" ht="19.5" customHeight="1" x14ac:dyDescent="0.2">
      <c r="A7" s="7" t="s">
        <v>56</v>
      </c>
      <c r="B7" s="8" t="s">
        <v>5</v>
      </c>
      <c r="C7" s="102">
        <v>425</v>
      </c>
      <c r="D7" s="102"/>
      <c r="E7" s="12"/>
      <c r="F7" s="12"/>
      <c r="G7" s="12"/>
      <c r="H7" s="12"/>
    </row>
    <row r="8" spans="1:8" s="5" customFormat="1" ht="19.5" customHeight="1" x14ac:dyDescent="0.2">
      <c r="A8" s="9"/>
      <c r="B8" s="8" t="s">
        <v>5</v>
      </c>
      <c r="C8" s="143">
        <f>SUM(C7:D7)</f>
        <v>425</v>
      </c>
      <c r="D8" s="143"/>
      <c r="E8" s="12"/>
      <c r="F8" s="12"/>
      <c r="G8" s="12"/>
      <c r="H8" s="12"/>
    </row>
    <row r="9" spans="1:8" s="5" customFormat="1" ht="19.5" customHeight="1" x14ac:dyDescent="0.2">
      <c r="A9" s="66" t="s">
        <v>58</v>
      </c>
      <c r="B9" s="67" t="s">
        <v>5</v>
      </c>
      <c r="C9" s="104">
        <v>539</v>
      </c>
      <c r="D9" s="104"/>
      <c r="E9" s="12"/>
      <c r="F9" s="12"/>
      <c r="G9" s="12"/>
      <c r="H9" s="12"/>
    </row>
    <row r="10" spans="1:8" s="5" customFormat="1" ht="19.5" customHeight="1" x14ac:dyDescent="0.2">
      <c r="A10" s="9"/>
      <c r="B10" s="67" t="s">
        <v>5</v>
      </c>
      <c r="C10" s="147">
        <f>SUM(C9:D9)</f>
        <v>539</v>
      </c>
      <c r="D10" s="147"/>
      <c r="E10" s="12"/>
      <c r="F10" s="12"/>
      <c r="G10" s="12"/>
      <c r="H10" s="12"/>
    </row>
    <row r="11" spans="1:8" s="5" customFormat="1" ht="19.5" customHeight="1" x14ac:dyDescent="0.2">
      <c r="A11" s="66" t="s">
        <v>72</v>
      </c>
      <c r="B11" s="67" t="s">
        <v>5</v>
      </c>
      <c r="C11" s="117">
        <v>102</v>
      </c>
      <c r="D11" s="117"/>
      <c r="E11" s="12"/>
      <c r="F11" s="12"/>
      <c r="G11" s="12"/>
      <c r="H11" s="12"/>
    </row>
    <row r="12" spans="1:8" s="5" customFormat="1" ht="19.5" customHeight="1" x14ac:dyDescent="0.2">
      <c r="A12" s="9"/>
      <c r="B12" s="67" t="s">
        <v>5</v>
      </c>
      <c r="C12" s="147">
        <f>SUM(C11:D11)</f>
        <v>102</v>
      </c>
      <c r="D12" s="147"/>
      <c r="E12" s="12"/>
      <c r="F12" s="12"/>
      <c r="G12" s="12"/>
      <c r="H12" s="12"/>
    </row>
    <row r="13" spans="1:8" s="5" customFormat="1" ht="19.5" customHeight="1" x14ac:dyDescent="0.2">
      <c r="A13" s="23"/>
      <c r="B13" s="8" t="s">
        <v>5</v>
      </c>
      <c r="C13" s="102">
        <f>C5+C7+C9+C11</f>
        <v>2136</v>
      </c>
      <c r="D13" s="106">
        <f>D5+D7+D9+D11</f>
        <v>0</v>
      </c>
      <c r="E13" s="12"/>
      <c r="F13" s="12"/>
      <c r="G13" s="12"/>
      <c r="H13" s="12"/>
    </row>
    <row r="14" spans="1:8" s="5" customFormat="1" ht="19.5" customHeight="1" x14ac:dyDescent="0.2">
      <c r="A14" s="28"/>
      <c r="B14" s="22" t="s">
        <v>36</v>
      </c>
      <c r="C14" s="143">
        <f>SUM(C13:D13)</f>
        <v>2136</v>
      </c>
      <c r="D14" s="143"/>
      <c r="E14" s="12"/>
      <c r="F14" s="31"/>
      <c r="G14" s="12"/>
      <c r="H14" s="12"/>
    </row>
    <row r="15" spans="1:8" s="5" customFormat="1" ht="19.5" customHeight="1" x14ac:dyDescent="0.2">
      <c r="A15" s="13" t="s">
        <v>0</v>
      </c>
      <c r="B15" s="27" t="s">
        <v>6</v>
      </c>
      <c r="C15" s="146">
        <f>C14/18</f>
        <v>118.66666666666667</v>
      </c>
      <c r="D15" s="146"/>
      <c r="E15" s="12"/>
      <c r="F15" s="12"/>
      <c r="G15" s="12"/>
      <c r="H15" s="12"/>
    </row>
    <row r="16" spans="1:8" s="5" customFormat="1" x14ac:dyDescent="0.2">
      <c r="A16" s="14"/>
      <c r="B16" s="14"/>
      <c r="C16" s="14"/>
      <c r="D16" s="14"/>
      <c r="E16" s="12"/>
      <c r="F16" s="12"/>
      <c r="G16" s="12"/>
      <c r="H16" s="12"/>
    </row>
    <row r="17" spans="1:8" ht="18.75" x14ac:dyDescent="0.2">
      <c r="A17" s="1"/>
      <c r="E17" s="3"/>
      <c r="F17" s="3"/>
      <c r="G17" s="3"/>
      <c r="H17" s="3"/>
    </row>
    <row r="18" spans="1:8" x14ac:dyDescent="0.2">
      <c r="E18" s="3"/>
      <c r="F18" s="3"/>
      <c r="G18" s="3"/>
      <c r="H18" s="3"/>
    </row>
    <row r="19" spans="1:8" x14ac:dyDescent="0.2">
      <c r="E19" s="3"/>
      <c r="F19" s="3"/>
      <c r="G19" s="3"/>
      <c r="H19" s="3"/>
    </row>
    <row r="20" spans="1:8" x14ac:dyDescent="0.2">
      <c r="E20" s="3"/>
      <c r="F20" s="3"/>
      <c r="G20" s="3"/>
      <c r="H20" s="3"/>
    </row>
    <row r="21" spans="1:8" x14ac:dyDescent="0.2">
      <c r="E21" s="3"/>
      <c r="F21" s="3"/>
      <c r="G21" s="3"/>
      <c r="H21" s="3"/>
    </row>
    <row r="22" spans="1:8" x14ac:dyDescent="0.2">
      <c r="E22" s="3"/>
      <c r="F22" s="3"/>
      <c r="G22" s="3"/>
      <c r="H22" s="3"/>
    </row>
    <row r="23" spans="1:8" x14ac:dyDescent="0.2">
      <c r="E23" s="3"/>
      <c r="F23" s="3"/>
      <c r="G23" s="3"/>
      <c r="H23" s="3"/>
    </row>
  </sheetData>
  <mergeCells count="11">
    <mergeCell ref="C15:D15"/>
    <mergeCell ref="C3:D3"/>
    <mergeCell ref="C6:D6"/>
    <mergeCell ref="C8:D8"/>
    <mergeCell ref="C10:D10"/>
    <mergeCell ref="C12:D12"/>
    <mergeCell ref="A3:A4"/>
    <mergeCell ref="B3:B4"/>
    <mergeCell ref="C14:D14"/>
    <mergeCell ref="A1:D1"/>
    <mergeCell ref="A2:D2"/>
  </mergeCells>
  <pageMargins left="0.75" right="0.19" top="0.17" bottom="0.3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zoomScaleNormal="100" workbookViewId="0">
      <selection activeCell="O10" sqref="O10"/>
    </sheetView>
  </sheetViews>
  <sheetFormatPr defaultRowHeight="14.25" x14ac:dyDescent="0.2"/>
  <cols>
    <col min="1" max="1" width="40.625" customWidth="1"/>
    <col min="2" max="2" width="15.625" customWidth="1"/>
    <col min="3" max="14" width="8.125" hidden="1" customWidth="1"/>
    <col min="15" max="17" width="20.625" customWidth="1"/>
  </cols>
  <sheetData>
    <row r="1" spans="1:17" x14ac:dyDescent="0.2">
      <c r="A1" s="144" t="s">
        <v>57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03"/>
      <c r="P1" s="103"/>
      <c r="Q1" s="103"/>
    </row>
    <row r="2" spans="1:17" s="5" customFormat="1" ht="19.5" customHeight="1" x14ac:dyDescent="0.2">
      <c r="A2" s="148" t="s">
        <v>31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07"/>
      <c r="P2" s="107"/>
      <c r="Q2" s="107"/>
    </row>
    <row r="3" spans="1:17" s="5" customFormat="1" ht="19.5" customHeight="1" x14ac:dyDescent="0.2">
      <c r="A3" s="149" t="s">
        <v>67</v>
      </c>
      <c r="B3" s="149" t="s">
        <v>3</v>
      </c>
      <c r="C3" s="149" t="s">
        <v>32</v>
      </c>
      <c r="D3" s="149"/>
      <c r="E3" s="149"/>
      <c r="F3" s="149" t="s">
        <v>33</v>
      </c>
      <c r="G3" s="149"/>
      <c r="H3" s="149"/>
      <c r="I3" s="149" t="s">
        <v>34</v>
      </c>
      <c r="J3" s="149"/>
      <c r="K3" s="149"/>
      <c r="L3" s="149" t="s">
        <v>51</v>
      </c>
      <c r="M3" s="149"/>
      <c r="N3" s="149"/>
      <c r="O3" s="149" t="s">
        <v>77</v>
      </c>
      <c r="P3" s="149"/>
      <c r="Q3" s="149"/>
    </row>
    <row r="4" spans="1:17" s="5" customFormat="1" ht="19.5" customHeight="1" x14ac:dyDescent="0.2">
      <c r="A4" s="149"/>
      <c r="B4" s="149"/>
      <c r="C4" s="29" t="s">
        <v>25</v>
      </c>
      <c r="D4" s="29" t="s">
        <v>26</v>
      </c>
      <c r="E4" s="29" t="s">
        <v>27</v>
      </c>
      <c r="F4" s="29" t="s">
        <v>13</v>
      </c>
      <c r="G4" s="29" t="s">
        <v>14</v>
      </c>
      <c r="H4" s="29" t="s">
        <v>15</v>
      </c>
      <c r="I4" s="29" t="s">
        <v>28</v>
      </c>
      <c r="J4" s="29" t="s">
        <v>29</v>
      </c>
      <c r="K4" s="29" t="s">
        <v>30</v>
      </c>
      <c r="L4" s="29" t="s">
        <v>52</v>
      </c>
      <c r="M4" s="29" t="s">
        <v>53</v>
      </c>
      <c r="N4" s="29" t="s">
        <v>54</v>
      </c>
      <c r="O4" s="29" t="s">
        <v>74</v>
      </c>
      <c r="P4" s="29" t="s">
        <v>75</v>
      </c>
      <c r="Q4" s="29" t="s">
        <v>76</v>
      </c>
    </row>
    <row r="5" spans="1:17" s="5" customFormat="1" ht="19.5" customHeight="1" x14ac:dyDescent="0.2">
      <c r="A5" s="150" t="s">
        <v>58</v>
      </c>
      <c r="B5" s="6" t="s">
        <v>5</v>
      </c>
      <c r="C5" s="71"/>
      <c r="D5" s="71"/>
      <c r="E5" s="71"/>
      <c r="F5" s="71"/>
      <c r="G5" s="71"/>
      <c r="H5" s="71"/>
      <c r="I5" s="70"/>
      <c r="J5" s="70"/>
      <c r="K5" s="70"/>
      <c r="L5" s="65">
        <v>231</v>
      </c>
      <c r="M5" s="65">
        <v>0</v>
      </c>
      <c r="N5" s="65">
        <v>0</v>
      </c>
      <c r="O5" s="104">
        <v>22</v>
      </c>
      <c r="P5" s="104"/>
      <c r="Q5" s="104"/>
    </row>
    <row r="6" spans="1:17" s="5" customFormat="1" ht="19.5" customHeight="1" x14ac:dyDescent="0.2">
      <c r="A6" s="151"/>
      <c r="B6" s="6" t="s">
        <v>5</v>
      </c>
      <c r="C6" s="152"/>
      <c r="D6" s="152"/>
      <c r="E6" s="152"/>
      <c r="F6" s="152"/>
      <c r="G6" s="152"/>
      <c r="H6" s="152"/>
      <c r="I6" s="153"/>
      <c r="J6" s="153"/>
      <c r="K6" s="153"/>
      <c r="L6" s="147">
        <f>SUM(L5:N5)</f>
        <v>231</v>
      </c>
      <c r="M6" s="147"/>
      <c r="N6" s="147"/>
      <c r="O6" s="147">
        <f>SUM(O5:Q5)</f>
        <v>22</v>
      </c>
      <c r="P6" s="147"/>
      <c r="Q6" s="147"/>
    </row>
    <row r="7" spans="1:17" s="5" customFormat="1" ht="19.5" customHeight="1" x14ac:dyDescent="0.2">
      <c r="A7" s="154" t="s">
        <v>0</v>
      </c>
      <c r="B7" s="4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10">
        <f>L5</f>
        <v>231</v>
      </c>
      <c r="M7" s="10">
        <f t="shared" ref="M7:N7" si="0">M5</f>
        <v>0</v>
      </c>
      <c r="N7" s="10">
        <f t="shared" si="0"/>
        <v>0</v>
      </c>
      <c r="O7" s="10">
        <f>O5</f>
        <v>22</v>
      </c>
      <c r="P7" s="10">
        <f t="shared" ref="P7:Q7" si="1">P5</f>
        <v>0</v>
      </c>
      <c r="Q7" s="10">
        <f t="shared" si="1"/>
        <v>0</v>
      </c>
    </row>
    <row r="8" spans="1:17" s="5" customFormat="1" ht="19.5" customHeight="1" x14ac:dyDescent="0.2">
      <c r="A8" s="154"/>
      <c r="B8" s="4" t="s">
        <v>5</v>
      </c>
      <c r="C8" s="155"/>
      <c r="D8" s="155"/>
      <c r="E8" s="155"/>
      <c r="F8" s="155"/>
      <c r="G8" s="155"/>
      <c r="H8" s="155"/>
      <c r="I8" s="155"/>
      <c r="J8" s="155"/>
      <c r="K8" s="155"/>
      <c r="L8" s="143">
        <f>SUM(L7:N7)</f>
        <v>231</v>
      </c>
      <c r="M8" s="143"/>
      <c r="N8" s="143"/>
      <c r="O8" s="143">
        <f>SUM(O7:Q7)</f>
        <v>22</v>
      </c>
      <c r="P8" s="143"/>
      <c r="Q8" s="143"/>
    </row>
    <row r="9" spans="1:17" s="5" customFormat="1" ht="19.5" customHeight="1" x14ac:dyDescent="0.2">
      <c r="A9" s="154"/>
      <c r="B9" s="30" t="s">
        <v>6</v>
      </c>
      <c r="C9" s="156"/>
      <c r="D9" s="156"/>
      <c r="E9" s="156"/>
      <c r="F9" s="156"/>
      <c r="G9" s="156"/>
      <c r="H9" s="156"/>
      <c r="I9" s="156"/>
      <c r="J9" s="156"/>
      <c r="K9" s="156"/>
      <c r="L9" s="146">
        <f>L8/36</f>
        <v>6.416666666666667</v>
      </c>
      <c r="M9" s="146"/>
      <c r="N9" s="146"/>
      <c r="O9" s="146">
        <f>O8/12</f>
        <v>1.8333333333333333</v>
      </c>
      <c r="P9" s="146"/>
      <c r="Q9" s="146"/>
    </row>
    <row r="10" spans="1:17" s="5" customFormat="1" ht="18.75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8.75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</sheetData>
  <mergeCells count="26">
    <mergeCell ref="O3:Q3"/>
    <mergeCell ref="O6:Q6"/>
    <mergeCell ref="O8:Q8"/>
    <mergeCell ref="O9:Q9"/>
    <mergeCell ref="A7:A9"/>
    <mergeCell ref="C8:E8"/>
    <mergeCell ref="F8:H8"/>
    <mergeCell ref="I8:K8"/>
    <mergeCell ref="L8:N8"/>
    <mergeCell ref="L9:N9"/>
    <mergeCell ref="C9:E9"/>
    <mergeCell ref="F9:H9"/>
    <mergeCell ref="I9:K9"/>
    <mergeCell ref="A1:N1"/>
    <mergeCell ref="A2:N2"/>
    <mergeCell ref="I3:K3"/>
    <mergeCell ref="A5:A6"/>
    <mergeCell ref="C6:E6"/>
    <mergeCell ref="F6:H6"/>
    <mergeCell ref="A3:A4"/>
    <mergeCell ref="B3:B4"/>
    <mergeCell ref="C3:E3"/>
    <mergeCell ref="F3:H3"/>
    <mergeCell ref="I6:K6"/>
    <mergeCell ref="L3:N3"/>
    <mergeCell ref="L6:N6"/>
  </mergeCells>
  <pageMargins left="0.26" right="0.28999999999999998" top="0.27" bottom="0.28000000000000003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opLeftCell="R1" workbookViewId="0">
      <selection activeCell="R12" sqref="R12:T12"/>
    </sheetView>
  </sheetViews>
  <sheetFormatPr defaultRowHeight="14.25" x14ac:dyDescent="0.2"/>
  <cols>
    <col min="1" max="1" width="40.625" customWidth="1"/>
    <col min="2" max="2" width="15.625" customWidth="1"/>
    <col min="3" max="17" width="8.625" hidden="1" customWidth="1"/>
    <col min="18" max="20" width="20.625" customWidth="1"/>
  </cols>
  <sheetData>
    <row r="1" spans="1:20" x14ac:dyDescent="0.2">
      <c r="A1" s="144" t="s">
        <v>57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</row>
    <row r="2" spans="1:20" ht="15.95" customHeight="1" x14ac:dyDescent="0.2">
      <c r="A2" s="182" t="s">
        <v>65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</row>
    <row r="3" spans="1:20" ht="15.95" customHeight="1" x14ac:dyDescent="0.2">
      <c r="A3" s="162" t="s">
        <v>67</v>
      </c>
      <c r="B3" s="162" t="s">
        <v>3</v>
      </c>
      <c r="C3" s="162" t="s">
        <v>16</v>
      </c>
      <c r="D3" s="162"/>
      <c r="E3" s="162"/>
      <c r="F3" s="162" t="s">
        <v>17</v>
      </c>
      <c r="G3" s="162"/>
      <c r="H3" s="162"/>
      <c r="I3" s="162" t="s">
        <v>18</v>
      </c>
      <c r="J3" s="162"/>
      <c r="K3" s="162"/>
      <c r="L3" s="162" t="s">
        <v>19</v>
      </c>
      <c r="M3" s="162"/>
      <c r="N3" s="162"/>
      <c r="O3" s="162" t="s">
        <v>55</v>
      </c>
      <c r="P3" s="163"/>
      <c r="Q3" s="164"/>
      <c r="R3" s="162" t="s">
        <v>73</v>
      </c>
      <c r="S3" s="163"/>
      <c r="T3" s="164"/>
    </row>
    <row r="4" spans="1:20" ht="15.95" customHeight="1" x14ac:dyDescent="0.2">
      <c r="A4" s="162"/>
      <c r="B4" s="162"/>
      <c r="C4" s="35" t="s">
        <v>22</v>
      </c>
      <c r="D4" s="35" t="s">
        <v>23</v>
      </c>
      <c r="E4" s="35" t="s">
        <v>24</v>
      </c>
      <c r="F4" s="35" t="s">
        <v>25</v>
      </c>
      <c r="G4" s="35" t="s">
        <v>26</v>
      </c>
      <c r="H4" s="35" t="s">
        <v>27</v>
      </c>
      <c r="I4" s="35" t="s">
        <v>13</v>
      </c>
      <c r="J4" s="35" t="s">
        <v>14</v>
      </c>
      <c r="K4" s="35" t="s">
        <v>15</v>
      </c>
      <c r="L4" s="35" t="s">
        <v>28</v>
      </c>
      <c r="M4" s="35" t="s">
        <v>29</v>
      </c>
      <c r="N4" s="35" t="s">
        <v>30</v>
      </c>
      <c r="O4" s="35" t="s">
        <v>52</v>
      </c>
      <c r="P4" s="35" t="s">
        <v>53</v>
      </c>
      <c r="Q4" s="35" t="s">
        <v>54</v>
      </c>
      <c r="R4" s="35" t="s">
        <v>74</v>
      </c>
      <c r="S4" s="35" t="s">
        <v>75</v>
      </c>
      <c r="T4" s="35" t="s">
        <v>76</v>
      </c>
    </row>
    <row r="5" spans="1:20" ht="15.95" customHeight="1" x14ac:dyDescent="0.2">
      <c r="A5" s="41" t="s">
        <v>56</v>
      </c>
      <c r="B5" s="36" t="s">
        <v>5</v>
      </c>
      <c r="C5" s="37">
        <v>1983</v>
      </c>
      <c r="D5" s="37">
        <v>3459</v>
      </c>
      <c r="E5" s="36">
        <v>198</v>
      </c>
      <c r="F5" s="70"/>
      <c r="G5" s="71"/>
      <c r="H5" s="71"/>
      <c r="I5" s="71"/>
      <c r="J5" s="71"/>
      <c r="K5" s="71"/>
      <c r="L5" s="71"/>
      <c r="M5" s="71"/>
      <c r="N5" s="71"/>
      <c r="O5" s="68">
        <v>27</v>
      </c>
      <c r="P5" s="68">
        <v>40</v>
      </c>
      <c r="Q5" s="68">
        <v>24</v>
      </c>
      <c r="R5" s="105"/>
      <c r="S5" s="105"/>
      <c r="T5" s="105"/>
    </row>
    <row r="6" spans="1:20" ht="15.95" customHeight="1" x14ac:dyDescent="0.2">
      <c r="A6" s="42"/>
      <c r="B6" s="36" t="s">
        <v>5</v>
      </c>
      <c r="C6" s="175">
        <v>5640</v>
      </c>
      <c r="D6" s="175"/>
      <c r="E6" s="175"/>
      <c r="F6" s="153"/>
      <c r="G6" s="153"/>
      <c r="H6" s="153"/>
      <c r="I6" s="152"/>
      <c r="J6" s="152"/>
      <c r="K6" s="152"/>
      <c r="L6" s="152"/>
      <c r="M6" s="152"/>
      <c r="N6" s="152"/>
      <c r="O6" s="165">
        <f>SUM(O5:Q5)</f>
        <v>91</v>
      </c>
      <c r="P6" s="166"/>
      <c r="Q6" s="167"/>
      <c r="R6" s="165">
        <f>SUM(R5:T5)</f>
        <v>0</v>
      </c>
      <c r="S6" s="166"/>
      <c r="T6" s="167"/>
    </row>
    <row r="7" spans="1:20" ht="15.95" customHeight="1" x14ac:dyDescent="0.2">
      <c r="A7" s="43"/>
      <c r="B7" s="36" t="s">
        <v>6</v>
      </c>
      <c r="C7" s="176">
        <v>235</v>
      </c>
      <c r="D7" s="176"/>
      <c r="E7" s="176"/>
      <c r="F7" s="152"/>
      <c r="G7" s="152"/>
      <c r="H7" s="152"/>
      <c r="I7" s="177"/>
      <c r="J7" s="177"/>
      <c r="K7" s="177"/>
      <c r="L7" s="177"/>
      <c r="M7" s="177"/>
      <c r="N7" s="177"/>
      <c r="O7" s="168">
        <f>O6/24</f>
        <v>3.7916666666666665</v>
      </c>
      <c r="P7" s="169"/>
      <c r="Q7" s="170"/>
      <c r="R7" s="168">
        <f>R6/24</f>
        <v>0</v>
      </c>
      <c r="S7" s="169"/>
      <c r="T7" s="170"/>
    </row>
    <row r="8" spans="1:20" ht="15.95" customHeight="1" x14ac:dyDescent="0.2">
      <c r="A8" s="38" t="s">
        <v>11</v>
      </c>
      <c r="B8" s="39" t="s">
        <v>12</v>
      </c>
      <c r="C8" s="180">
        <v>352.5</v>
      </c>
      <c r="D8" s="180"/>
      <c r="E8" s="180"/>
      <c r="F8" s="180"/>
      <c r="G8" s="180"/>
      <c r="H8" s="180"/>
      <c r="I8" s="181"/>
      <c r="J8" s="181"/>
      <c r="K8" s="181"/>
      <c r="L8" s="180"/>
      <c r="M8" s="180"/>
      <c r="N8" s="180"/>
      <c r="O8" s="171">
        <f>2*O7</f>
        <v>7.583333333333333</v>
      </c>
      <c r="P8" s="172"/>
      <c r="Q8" s="173"/>
      <c r="R8" s="171">
        <f>2*R7</f>
        <v>0</v>
      </c>
      <c r="S8" s="172"/>
      <c r="T8" s="173"/>
    </row>
    <row r="9" spans="1:20" ht="15.95" customHeight="1" x14ac:dyDescent="0.2">
      <c r="A9" s="36"/>
      <c r="B9" s="36" t="s">
        <v>5</v>
      </c>
      <c r="C9" s="37">
        <v>4989</v>
      </c>
      <c r="D9" s="37">
        <v>13732</v>
      </c>
      <c r="E9" s="37">
        <v>1379</v>
      </c>
      <c r="F9" s="70"/>
      <c r="G9" s="70"/>
      <c r="H9" s="71"/>
      <c r="I9" s="72"/>
      <c r="J9" s="72"/>
      <c r="K9" s="72"/>
      <c r="L9" s="72"/>
      <c r="M9" s="72"/>
      <c r="N9" s="72"/>
      <c r="O9" s="101">
        <f>O5</f>
        <v>27</v>
      </c>
      <c r="P9" s="101">
        <f t="shared" ref="P9:Q9" si="0">P5</f>
        <v>40</v>
      </c>
      <c r="Q9" s="101">
        <f t="shared" si="0"/>
        <v>24</v>
      </c>
      <c r="R9" s="101">
        <f>R5</f>
        <v>0</v>
      </c>
      <c r="S9" s="101">
        <f t="shared" ref="S9:T9" si="1">S5</f>
        <v>0</v>
      </c>
      <c r="T9" s="101">
        <f t="shared" si="1"/>
        <v>0</v>
      </c>
    </row>
    <row r="10" spans="1:20" ht="15.95" customHeight="1" x14ac:dyDescent="0.2">
      <c r="A10" s="36" t="s">
        <v>0</v>
      </c>
      <c r="B10" s="36" t="s">
        <v>5</v>
      </c>
      <c r="C10" s="175">
        <v>20100</v>
      </c>
      <c r="D10" s="175"/>
      <c r="E10" s="175"/>
      <c r="F10" s="153"/>
      <c r="G10" s="153"/>
      <c r="H10" s="153"/>
      <c r="I10" s="153"/>
      <c r="J10" s="152"/>
      <c r="K10" s="152"/>
      <c r="L10" s="153"/>
      <c r="M10" s="152"/>
      <c r="N10" s="152"/>
      <c r="O10" s="157">
        <f>O9+P9+Q9</f>
        <v>91</v>
      </c>
      <c r="P10" s="158"/>
      <c r="Q10" s="159"/>
      <c r="R10" s="157">
        <f>R9+S9+T9</f>
        <v>0</v>
      </c>
      <c r="S10" s="158"/>
      <c r="T10" s="159"/>
    </row>
    <row r="11" spans="1:20" ht="15.95" customHeight="1" x14ac:dyDescent="0.2">
      <c r="A11" s="36" t="s">
        <v>20</v>
      </c>
      <c r="B11" s="36"/>
      <c r="C11" s="176">
        <v>837.5</v>
      </c>
      <c r="D11" s="176"/>
      <c r="E11" s="176"/>
      <c r="F11" s="152"/>
      <c r="G11" s="152"/>
      <c r="H11" s="152"/>
      <c r="I11" s="177"/>
      <c r="J11" s="177"/>
      <c r="K11" s="177"/>
      <c r="L11" s="177"/>
      <c r="M11" s="177"/>
      <c r="N11" s="177"/>
      <c r="O11" s="160">
        <f>O7</f>
        <v>3.7916666666666665</v>
      </c>
      <c r="P11" s="160"/>
      <c r="Q11" s="160"/>
      <c r="R11" s="160">
        <f>R7</f>
        <v>0</v>
      </c>
      <c r="S11" s="160"/>
      <c r="T11" s="160"/>
    </row>
    <row r="12" spans="1:20" ht="15.95" customHeight="1" x14ac:dyDescent="0.2">
      <c r="A12" s="40" t="s">
        <v>21</v>
      </c>
      <c r="B12" s="40"/>
      <c r="C12" s="178">
        <v>1462.13</v>
      </c>
      <c r="D12" s="178"/>
      <c r="E12" s="178"/>
      <c r="F12" s="179"/>
      <c r="G12" s="179"/>
      <c r="H12" s="179"/>
      <c r="I12" s="174"/>
      <c r="J12" s="174"/>
      <c r="K12" s="174"/>
      <c r="L12" s="174"/>
      <c r="M12" s="174"/>
      <c r="N12" s="174"/>
      <c r="O12" s="161">
        <f>O8</f>
        <v>7.583333333333333</v>
      </c>
      <c r="P12" s="161"/>
      <c r="Q12" s="161"/>
      <c r="R12" s="161">
        <f>R8</f>
        <v>0</v>
      </c>
      <c r="S12" s="161"/>
      <c r="T12" s="161"/>
    </row>
    <row r="13" spans="1:20" ht="18.75" x14ac:dyDescent="0.2">
      <c r="A13" s="115"/>
    </row>
  </sheetData>
  <mergeCells count="46">
    <mergeCell ref="R11:T11"/>
    <mergeCell ref="R12:T12"/>
    <mergeCell ref="A1:T1"/>
    <mergeCell ref="A2:T2"/>
    <mergeCell ref="R3:T3"/>
    <mergeCell ref="R6:T6"/>
    <mergeCell ref="R7:T7"/>
    <mergeCell ref="R8:T8"/>
    <mergeCell ref="R10:T10"/>
    <mergeCell ref="L3:N3"/>
    <mergeCell ref="C7:E7"/>
    <mergeCell ref="F7:H7"/>
    <mergeCell ref="I7:K7"/>
    <mergeCell ref="L7:N7"/>
    <mergeCell ref="A3:A4"/>
    <mergeCell ref="B3:B4"/>
    <mergeCell ref="C3:E3"/>
    <mergeCell ref="F3:H3"/>
    <mergeCell ref="I3:K3"/>
    <mergeCell ref="C8:E8"/>
    <mergeCell ref="F8:H8"/>
    <mergeCell ref="I8:K8"/>
    <mergeCell ref="L8:N8"/>
    <mergeCell ref="C6:E6"/>
    <mergeCell ref="F6:H6"/>
    <mergeCell ref="I6:K6"/>
    <mergeCell ref="L6:N6"/>
    <mergeCell ref="L12:N12"/>
    <mergeCell ref="C10:E10"/>
    <mergeCell ref="F10:H10"/>
    <mergeCell ref="I10:K10"/>
    <mergeCell ref="L10:N10"/>
    <mergeCell ref="C11:E11"/>
    <mergeCell ref="F11:H11"/>
    <mergeCell ref="I11:K11"/>
    <mergeCell ref="L11:N11"/>
    <mergeCell ref="C12:E12"/>
    <mergeCell ref="F12:H12"/>
    <mergeCell ref="I12:K12"/>
    <mergeCell ref="O10:Q10"/>
    <mergeCell ref="O11:Q11"/>
    <mergeCell ref="O12:Q12"/>
    <mergeCell ref="O3:Q3"/>
    <mergeCell ref="O6:Q6"/>
    <mergeCell ref="O7:Q7"/>
    <mergeCell ref="O8:Q8"/>
  </mergeCells>
  <pageMargins left="0.16" right="0.16" top="0.17" bottom="0.16" header="0.3" footer="0.16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สรุป</vt:lpstr>
      <vt:lpstr>ปกติ ตรี</vt:lpstr>
      <vt:lpstr>พิเศษ ตรี</vt:lpstr>
      <vt:lpstr>พิเศษ โท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</dc:creator>
  <cp:lastModifiedBy>Vice President_VRU</cp:lastModifiedBy>
  <cp:lastPrinted>2017-06-22T02:26:06Z</cp:lastPrinted>
  <dcterms:created xsi:type="dcterms:W3CDTF">2014-04-28T10:54:53Z</dcterms:created>
  <dcterms:modified xsi:type="dcterms:W3CDTF">2018-02-11T08:54:50Z</dcterms:modified>
</cp:coreProperties>
</file>